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puts" sheetId="1" state="visible" r:id="rId3"/>
    <sheet name="Plume_Radius" sheetId="2" state="visible" r:id="rId4"/>
    <sheet name="Pressure_Front" sheetId="3" state="visible" r:id="rId5"/>
    <sheet name="Storage_Capacity" sheetId="4" state="visible" r:id="rId6"/>
    <sheet name="Summary"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<sst xmlns="http://schemas.openxmlformats.org/spreadsheetml/2006/main" count="155" uniqueCount="92">
  <si>
    <t xml:space="preserve">D065 AoR &amp; Storage Capacity Calculator — SubsurfaceAI</t>
  </si>
  <si>
    <t xml:space="preserve">RESERVOIR PROPERTIES</t>
  </si>
  <si>
    <t xml:space="preserve">Depth</t>
  </si>
  <si>
    <t xml:space="preserve">(m)</t>
  </si>
  <si>
    <t xml:space="preserve">Net Thickness</t>
  </si>
  <si>
    <t xml:space="preserve">Porosity</t>
  </si>
  <si>
    <t xml:space="preserve">(fraction)</t>
  </si>
  <si>
    <t xml:space="preserve">Permeability</t>
  </si>
  <si>
    <t xml:space="preserve">(mD)</t>
  </si>
  <si>
    <t xml:space="preserve">Temperature</t>
  </si>
  <si>
    <t xml:space="preserve">(°C)</t>
  </si>
  <si>
    <t xml:space="preserve">Initial Pressure</t>
  </si>
  <si>
    <t xml:space="preserve">(MPa)</t>
  </si>
  <si>
    <t xml:space="preserve">FLUID PROPERTIES</t>
  </si>
  <si>
    <t xml:space="preserve">CO2 Density (Reservoir)</t>
  </si>
  <si>
    <t xml:space="preserve">(kg/m³)</t>
  </si>
  <si>
    <t xml:space="preserve">CO2 Viscosity</t>
  </si>
  <si>
    <t xml:space="preserve">(cP)</t>
  </si>
  <si>
    <t xml:space="preserve">Brine Density</t>
  </si>
  <si>
    <t xml:space="preserve">Brine Viscosity</t>
  </si>
  <si>
    <t xml:space="preserve">Brine Compressibility</t>
  </si>
  <si>
    <t xml:space="preserve">(1/Pa)</t>
  </si>
  <si>
    <t xml:space="preserve">Rock Compressibility</t>
  </si>
  <si>
    <t xml:space="preserve">INJECTION PARAMETERS</t>
  </si>
  <si>
    <t xml:space="preserve">Injection Rate</t>
  </si>
  <si>
    <t xml:space="preserve">(t/day)</t>
  </si>
  <si>
    <t xml:space="preserve">Injection Duration</t>
  </si>
  <si>
    <t xml:space="preserve">(years)</t>
  </si>
  <si>
    <t xml:space="preserve">Total CO2 Mass</t>
  </si>
  <si>
    <t xml:space="preserve">(Mt)</t>
  </si>
  <si>
    <t xml:space="preserve">FORMATION PROPERTIES</t>
  </si>
  <si>
    <t xml:space="preserve">Formation Compressibility</t>
  </si>
  <si>
    <t xml:space="preserve">Area</t>
  </si>
  <si>
    <t xml:space="preserve">(km²)</t>
  </si>
  <si>
    <t xml:space="preserve">Average CO2 Saturation</t>
  </si>
  <si>
    <t xml:space="preserve">USDOE STORAGE EFFICIENCY FACTORS</t>
  </si>
  <si>
    <t xml:space="preserve">E_A (Areal)</t>
  </si>
  <si>
    <t xml:space="preserve">E_h (Vertical)</t>
  </si>
  <si>
    <t xml:space="preserve">E_phi (Porosity)</t>
  </si>
  <si>
    <t xml:space="preserve">E_Sw (Irreducible Water)</t>
  </si>
  <si>
    <t xml:space="preserve">E_d (Displacement)</t>
  </si>
  <si>
    <t xml:space="preserve">CO2 PLUME RADIUS (Radial Buckley-Leverett)</t>
  </si>
  <si>
    <t xml:space="preserve">INTERMEDIATE CALCULATIONS</t>
  </si>
  <si>
    <t xml:space="preserve">CO2 Density</t>
  </si>
  <si>
    <t xml:space="preserve">Volume of CO2</t>
  </si>
  <si>
    <t xml:space="preserve">(m³)</t>
  </si>
  <si>
    <t xml:space="preserve">Pore Volume Available</t>
  </si>
  <si>
    <t xml:space="preserve">RESULTS</t>
  </si>
  <si>
    <t xml:space="preserve">Plume Radius</t>
  </si>
  <si>
    <t xml:space="preserve">(meters)</t>
  </si>
  <si>
    <t xml:space="preserve">(km)</t>
  </si>
  <si>
    <t xml:space="preserve">PRESSURE FRONT RADIUS (Theis/Cooper-Jacob)</t>
  </si>
  <si>
    <t xml:space="preserve">UNIT CONVERSIONS &amp; INTERMEDIATE CALCULATIONS</t>
  </si>
  <si>
    <t xml:space="preserve">(m²)</t>
  </si>
  <si>
    <t xml:space="preserve">(Pa.s)</t>
  </si>
  <si>
    <t xml:space="preserve">Transmissivity</t>
  </si>
  <si>
    <t xml:space="preserve">(m³/Pa.s)</t>
  </si>
  <si>
    <t xml:space="preserve">(seconds)</t>
  </si>
  <si>
    <t xml:space="preserve">Gravity</t>
  </si>
  <si>
    <t xml:space="preserve">(m/s²)</t>
  </si>
  <si>
    <t xml:space="preserve">Storativity</t>
  </si>
  <si>
    <t xml:space="preserve">(dimensionless)</t>
  </si>
  <si>
    <t xml:space="preserve">Pressure Front Radius</t>
  </si>
  <si>
    <t xml:space="preserve">STORAGE CAPACITY (USDOE Volumetric Method)</t>
  </si>
  <si>
    <t xml:space="preserve">BASE PARAMETERS</t>
  </si>
  <si>
    <t xml:space="preserve">EFFICIENCY FACTORS</t>
  </si>
  <si>
    <t xml:space="preserve">E_total (Product)</t>
  </si>
  <si>
    <t xml:space="preserve">STORAGE CAPACITY BY PROBABILITY CASE</t>
  </si>
  <si>
    <t xml:space="preserve">P10 (Conservative)</t>
  </si>
  <si>
    <t xml:space="preserve">(E=0.02)</t>
  </si>
  <si>
    <t xml:space="preserve">P50 (Mid-Range)</t>
  </si>
  <si>
    <t xml:space="preserve">(E=0.04)</t>
  </si>
  <si>
    <t xml:space="preserve">P90 (Optimistic)</t>
  </si>
  <si>
    <t xml:space="preserve">(E=0.08)</t>
  </si>
  <si>
    <t xml:space="preserve">USING CALCULATED EFFICIENCY</t>
  </si>
  <si>
    <t xml:space="preserve">M_CO2 (Calculated E)</t>
  </si>
  <si>
    <t xml:space="preserve">EXECUTIVE SUMMARY</t>
  </si>
  <si>
    <t xml:space="preserve">Method</t>
  </si>
  <si>
    <t xml:space="preserve">Parameter</t>
  </si>
  <si>
    <t xml:space="preserve">Value</t>
  </si>
  <si>
    <t xml:space="preserve">Unit</t>
  </si>
  <si>
    <t xml:space="preserve">CO2 Plume Extent</t>
  </si>
  <si>
    <t xml:space="preserve">Plume Radius (Buckley-Leverett)</t>
  </si>
  <si>
    <t xml:space="preserve">km</t>
  </si>
  <si>
    <t xml:space="preserve">Pressure Perturbation</t>
  </si>
  <si>
    <t xml:space="preserve">Pressure Front Radius (Theis)</t>
  </si>
  <si>
    <t xml:space="preserve">Area of Review</t>
  </si>
  <si>
    <t xml:space="preserve">MAX(Plume, Pressure)</t>
  </si>
  <si>
    <t xml:space="preserve">Storage Capacity</t>
  </si>
  <si>
    <t xml:space="preserve">Mt</t>
  </si>
  <si>
    <t xml:space="preserve">NOTES</t>
  </si>
  <si>
    <t xml:space="preserve">AoR should be delineated as the greater of the CO2 plume extent and the pressure front extent, plus an appropriate buffer. Numerical simulation should be used to refine these analytical estimates.</t>
  </si>
</sst>
</file>

<file path=xl/styles.xml><?xml version="1.0" encoding="utf-8"?>
<styleSheet xmlns="http://schemas.openxmlformats.org/spreadsheetml/2006/main">
  <numFmts count="6">
    <numFmt numFmtId="164" formatCode="General"/>
    <numFmt numFmtId="165" formatCode="0.000"/>
    <numFmt numFmtId="166" formatCode="0.00E+00"/>
    <numFmt numFmtId="167" formatCode="0.00"/>
    <numFmt numFmtId="168" formatCode="0"/>
    <numFmt numFmtId="169" formatCode="0.0000"/>
  </numFmts>
  <fonts count="10">
    <font>
      <sz val="11"/>
      <color theme="1"/>
      <name val="Calibri"/>
      <family val="2"/>
      <charset val="1"/>
    </font>
    <font>
      <sz val="10"/>
      <name val="Arial"/>
      <family val="0"/>
    </font>
    <font>
      <sz val="10"/>
      <name val="Arial"/>
      <family val="0"/>
    </font>
    <font>
      <sz val="10"/>
      <name val="Arial"/>
      <family val="0"/>
    </font>
    <font>
      <b val="true"/>
      <sz val="12"/>
      <color rgb="FFFFFFFF"/>
      <name val="Arial"/>
      <family val="0"/>
      <charset val="1"/>
    </font>
    <font>
      <b val="true"/>
      <sz val="11"/>
      <name val="Arial"/>
      <family val="0"/>
      <charset val="1"/>
    </font>
    <font>
      <sz val="11"/>
      <color rgb="FF0000FF"/>
      <name val="Arial"/>
      <family val="0"/>
      <charset val="1"/>
    </font>
    <font>
      <sz val="11"/>
      <color rgb="FF008000"/>
      <name val="Arial"/>
      <family val="0"/>
      <charset val="1"/>
    </font>
    <font>
      <sz val="11"/>
      <color rgb="FF000000"/>
      <name val="Arial"/>
      <family val="0"/>
      <charset val="1"/>
    </font>
    <font>
      <b val="true"/>
      <sz val="11"/>
      <color rgb="FFFFFFFF"/>
      <name val="Arial"/>
      <family val="0"/>
      <charset val="1"/>
    </font>
  </fonts>
  <fills count="5">
    <fill>
      <patternFill patternType="none"/>
    </fill>
    <fill>
      <patternFill patternType="gray125"/>
    </fill>
    <fill>
      <patternFill patternType="solid">
        <fgColor rgb="FF003366"/>
        <bgColor rgb="FF333399"/>
      </patternFill>
    </fill>
    <fill>
      <patternFill patternType="solid">
        <fgColor rgb="FFE8E8E8"/>
        <bgColor rgb="FFFFFFFF"/>
      </patternFill>
    </fill>
    <fill>
      <patternFill patternType="solid">
        <fgColor rgb="FFFFFF00"/>
        <bgColor rgb="FFFFFF00"/>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64" fontId="6" fillId="4" borderId="0" xfId="0" applyFont="true" applyBorder="false" applyAlignment="false" applyProtection="false">
      <alignment horizontal="general" vertical="bottom" textRotation="0" wrapText="false" indent="0" shrinkToFit="false"/>
      <protection locked="true" hidden="false"/>
    </xf>
    <xf numFmtId="165" fontId="6" fillId="4" borderId="0" xfId="0" applyFont="true" applyBorder="false" applyAlignment="false" applyProtection="false">
      <alignment horizontal="general" vertical="bottom" textRotation="0" wrapText="false" indent="0" shrinkToFit="false"/>
      <protection locked="true" hidden="false"/>
    </xf>
    <xf numFmtId="166" fontId="6" fillId="4" borderId="0" xfId="0" applyFont="true" applyBorder="false" applyAlignment="false" applyProtection="false">
      <alignment horizontal="general" vertical="bottom" textRotation="0" wrapText="false" indent="0" shrinkToFit="false"/>
      <protection locked="true" hidden="false"/>
    </xf>
    <xf numFmtId="167" fontId="6" fillId="4" borderId="0" xfId="0" applyFont="true" applyBorder="false" applyAlignment="false" applyProtection="false">
      <alignment horizontal="general" vertical="bottom" textRotation="0" wrapText="false" indent="0" shrinkToFit="false"/>
      <protection locked="true" hidden="false"/>
    </xf>
    <xf numFmtId="167" fontId="7" fillId="0" borderId="0" xfId="0" applyFont="true" applyBorder="false" applyAlignment="false" applyProtection="false">
      <alignment horizontal="general" vertical="bottom" textRotation="0" wrapText="false" indent="0" shrinkToFit="false"/>
      <protection locked="true" hidden="false"/>
    </xf>
    <xf numFmtId="166" fontId="8"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7" fontId="8" fillId="4" borderId="0" xfId="0" applyFont="true" applyBorder="false" applyAlignment="false" applyProtection="false">
      <alignment horizontal="general" vertical="bottom" textRotation="0" wrapText="false" indent="0" shrinkToFit="false"/>
      <protection locked="true" hidden="false"/>
    </xf>
    <xf numFmtId="168" fontId="7" fillId="0" borderId="0" xfId="0" applyFont="true" applyBorder="false" applyAlignment="false" applyProtection="false">
      <alignment horizontal="general" vertical="bottom" textRotation="0" wrapText="false" indent="0" shrinkToFit="false"/>
      <protection locked="true" hidden="false"/>
    </xf>
    <xf numFmtId="166" fontId="7" fillId="0" borderId="0" xfId="0" applyFont="true" applyBorder="false" applyAlignment="false" applyProtection="false">
      <alignment horizontal="general" vertical="bottom" textRotation="0" wrapText="false" indent="0" shrinkToFit="false"/>
      <protection locked="true" hidden="false"/>
    </xf>
    <xf numFmtId="167" fontId="8" fillId="0" borderId="0" xfId="0" applyFont="true" applyBorder="false" applyAlignment="false" applyProtection="false">
      <alignment horizontal="general" vertical="bottom" textRotation="0" wrapText="false" indent="0" shrinkToFit="false"/>
      <protection locked="true" hidden="false"/>
    </xf>
    <xf numFmtId="169" fontId="8" fillId="0" borderId="0" xfId="0" applyFont="true" applyBorder="fals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false" indent="0" shrinkToFit="false"/>
      <protection locked="true" hidden="false"/>
    </xf>
    <xf numFmtId="167" fontId="8" fillId="0" borderId="1" xfId="0" applyFont="true" applyBorder="true" applyAlignment="true" applyProtection="false">
      <alignment horizontal="right" vertical="center" textRotation="0" wrapText="false" indent="0" shrinkToFit="false"/>
      <protection locked="true" hidden="false"/>
    </xf>
    <xf numFmtId="164" fontId="0" fillId="0" borderId="1" xfId="0" applyFont="false" applyBorder="true" applyAlignment="true" applyProtection="false">
      <alignment horizontal="left" vertical="center" textRotation="0" wrapText="false" indent="0" shrinkToFit="false"/>
      <protection locked="true" hidden="false"/>
    </xf>
    <xf numFmtId="167" fontId="8" fillId="4" borderId="1" xfId="0" applyFont="true" applyBorder="true" applyAlignment="true" applyProtection="false">
      <alignment horizontal="right" vertical="center" textRotation="0" wrapText="fals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8E8E8"/>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true" zeroHeight="false" outlineLevelRow="0" outlineLevelCol="0"/>
  <cols>
    <col collapsed="false" customWidth="true" hidden="false" outlineLevel="0" max="1" min="1" style="0" width="35"/>
    <col collapsed="false" customWidth="true" hidden="false" outlineLevel="0" max="2" min="2" style="0" width="20"/>
    <col collapsed="false" customWidth="true" hidden="false" outlineLevel="0" max="3" min="3" style="0" width="30"/>
  </cols>
  <sheetData>
    <row r="1" customFormat="false" ht="24.75" hidden="false" customHeight="true" outlineLevel="0" collapsed="false">
      <c r="A1" s="1" t="s">
        <v>0</v>
      </c>
      <c r="B1" s="1"/>
      <c r="C1" s="1"/>
    </row>
    <row r="3" customFormat="false" ht="15" hidden="false" customHeight="false" outlineLevel="0" collapsed="false">
      <c r="A3" s="2" t="s">
        <v>1</v>
      </c>
    </row>
    <row r="4" customFormat="false" ht="15" hidden="false" customHeight="false" outlineLevel="0" collapsed="false">
      <c r="A4" s="0" t="s">
        <v>2</v>
      </c>
      <c r="B4" s="3" t="n">
        <v>2000</v>
      </c>
      <c r="C4" s="0" t="s">
        <v>3</v>
      </c>
    </row>
    <row r="5" customFormat="false" ht="15" hidden="false" customHeight="false" outlineLevel="0" collapsed="false">
      <c r="A5" s="0" t="s">
        <v>4</v>
      </c>
      <c r="B5" s="3" t="n">
        <v>30</v>
      </c>
      <c r="C5" s="0" t="s">
        <v>3</v>
      </c>
    </row>
    <row r="6" customFormat="false" ht="15" hidden="false" customHeight="false" outlineLevel="0" collapsed="false">
      <c r="A6" s="0" t="s">
        <v>5</v>
      </c>
      <c r="B6" s="4" t="n">
        <v>0.12</v>
      </c>
      <c r="C6" s="0" t="s">
        <v>6</v>
      </c>
    </row>
    <row r="7" customFormat="false" ht="15" hidden="false" customHeight="false" outlineLevel="0" collapsed="false">
      <c r="A7" s="0" t="s">
        <v>7</v>
      </c>
      <c r="B7" s="3" t="n">
        <v>100</v>
      </c>
      <c r="C7" s="0" t="s">
        <v>8</v>
      </c>
    </row>
    <row r="8" customFormat="false" ht="15" hidden="false" customHeight="false" outlineLevel="0" collapsed="false">
      <c r="A8" s="0" t="s">
        <v>9</v>
      </c>
      <c r="B8" s="3" t="n">
        <v>60</v>
      </c>
      <c r="C8" s="0" t="s">
        <v>10</v>
      </c>
    </row>
    <row r="9" customFormat="false" ht="15" hidden="false" customHeight="false" outlineLevel="0" collapsed="false">
      <c r="A9" s="0" t="s">
        <v>11</v>
      </c>
      <c r="B9" s="3" t="n">
        <v>20</v>
      </c>
      <c r="C9" s="0" t="s">
        <v>12</v>
      </c>
    </row>
    <row r="11" customFormat="false" ht="15" hidden="false" customHeight="false" outlineLevel="0" collapsed="false">
      <c r="A11" s="2" t="s">
        <v>13</v>
      </c>
    </row>
    <row r="12" customFormat="false" ht="15" hidden="false" customHeight="false" outlineLevel="0" collapsed="false">
      <c r="A12" s="0" t="s">
        <v>14</v>
      </c>
      <c r="B12" s="3" t="n">
        <v>700</v>
      </c>
      <c r="C12" s="0" t="s">
        <v>15</v>
      </c>
    </row>
    <row r="13" customFormat="false" ht="15" hidden="false" customHeight="false" outlineLevel="0" collapsed="false">
      <c r="A13" s="0" t="s">
        <v>16</v>
      </c>
      <c r="B13" s="4" t="n">
        <v>0.05</v>
      </c>
      <c r="C13" s="0" t="s">
        <v>17</v>
      </c>
    </row>
    <row r="14" customFormat="false" ht="15" hidden="false" customHeight="false" outlineLevel="0" collapsed="false">
      <c r="A14" s="0" t="s">
        <v>18</v>
      </c>
      <c r="B14" s="3" t="n">
        <v>1050</v>
      </c>
      <c r="C14" s="0" t="s">
        <v>15</v>
      </c>
    </row>
    <row r="15" customFormat="false" ht="15" hidden="false" customHeight="false" outlineLevel="0" collapsed="false">
      <c r="A15" s="0" t="s">
        <v>19</v>
      </c>
      <c r="B15" s="4" t="n">
        <v>0.5</v>
      </c>
      <c r="C15" s="0" t="s">
        <v>17</v>
      </c>
    </row>
    <row r="16" customFormat="false" ht="15" hidden="false" customHeight="false" outlineLevel="0" collapsed="false">
      <c r="A16" s="0" t="s">
        <v>20</v>
      </c>
      <c r="B16" s="5" t="n">
        <v>4.5E-010</v>
      </c>
      <c r="C16" s="0" t="s">
        <v>21</v>
      </c>
    </row>
    <row r="17" customFormat="false" ht="15" hidden="false" customHeight="false" outlineLevel="0" collapsed="false">
      <c r="A17" s="0" t="s">
        <v>22</v>
      </c>
      <c r="B17" s="5" t="n">
        <v>5E-010</v>
      </c>
      <c r="C17" s="0" t="s">
        <v>21</v>
      </c>
    </row>
    <row r="19" customFormat="false" ht="15" hidden="false" customHeight="false" outlineLevel="0" collapsed="false">
      <c r="A19" s="2" t="s">
        <v>23</v>
      </c>
    </row>
    <row r="20" customFormat="false" ht="15" hidden="false" customHeight="false" outlineLevel="0" collapsed="false">
      <c r="A20" s="0" t="s">
        <v>24</v>
      </c>
      <c r="B20" s="3" t="n">
        <v>2740</v>
      </c>
      <c r="C20" s="0" t="s">
        <v>25</v>
      </c>
    </row>
    <row r="21" customFormat="false" ht="15" hidden="false" customHeight="false" outlineLevel="0" collapsed="false">
      <c r="A21" s="0" t="s">
        <v>26</v>
      </c>
      <c r="B21" s="3" t="n">
        <v>25</v>
      </c>
      <c r="C21" s="0" t="s">
        <v>27</v>
      </c>
    </row>
    <row r="22" customFormat="false" ht="15" hidden="false" customHeight="false" outlineLevel="0" collapsed="false">
      <c r="A22" s="0" t="s">
        <v>28</v>
      </c>
      <c r="B22" s="3" t="n">
        <v>25</v>
      </c>
      <c r="C22" s="0" t="s">
        <v>29</v>
      </c>
    </row>
    <row r="24" customFormat="false" ht="15" hidden="false" customHeight="false" outlineLevel="0" collapsed="false">
      <c r="A24" s="2" t="s">
        <v>30</v>
      </c>
    </row>
    <row r="25" customFormat="false" ht="15" hidden="false" customHeight="false" outlineLevel="0" collapsed="false">
      <c r="A25" s="0" t="s">
        <v>31</v>
      </c>
      <c r="B25" s="5" t="n">
        <v>5E-010</v>
      </c>
      <c r="C25" s="0" t="s">
        <v>21</v>
      </c>
    </row>
    <row r="26" customFormat="false" ht="15" hidden="false" customHeight="false" outlineLevel="0" collapsed="false">
      <c r="A26" s="0" t="s">
        <v>32</v>
      </c>
      <c r="B26" s="3" t="n">
        <v>100</v>
      </c>
      <c r="C26" s="0" t="s">
        <v>33</v>
      </c>
    </row>
    <row r="27" customFormat="false" ht="15" hidden="false" customHeight="false" outlineLevel="0" collapsed="false">
      <c r="A27" s="0" t="s">
        <v>34</v>
      </c>
      <c r="B27" s="4" t="n">
        <v>0.5</v>
      </c>
      <c r="C27" s="0" t="s">
        <v>6</v>
      </c>
    </row>
    <row r="29" customFormat="false" ht="15" hidden="false" customHeight="false" outlineLevel="0" collapsed="false">
      <c r="A29" s="2" t="s">
        <v>35</v>
      </c>
    </row>
    <row r="30" customFormat="false" ht="15" hidden="false" customHeight="false" outlineLevel="0" collapsed="false">
      <c r="A30" s="0" t="s">
        <v>36</v>
      </c>
      <c r="B30" s="6" t="n">
        <v>0.4</v>
      </c>
    </row>
    <row r="31" customFormat="false" ht="15" hidden="false" customHeight="false" outlineLevel="0" collapsed="false">
      <c r="A31" s="0" t="s">
        <v>37</v>
      </c>
      <c r="B31" s="6" t="n">
        <v>0.25</v>
      </c>
    </row>
    <row r="32" customFormat="false" ht="15" hidden="false" customHeight="false" outlineLevel="0" collapsed="false">
      <c r="A32" s="0" t="s">
        <v>38</v>
      </c>
      <c r="B32" s="6" t="n">
        <v>0.7</v>
      </c>
    </row>
    <row r="33" customFormat="false" ht="15" hidden="false" customHeight="false" outlineLevel="0" collapsed="false">
      <c r="A33" s="0" t="s">
        <v>39</v>
      </c>
      <c r="B33" s="6" t="n">
        <v>0.75</v>
      </c>
    </row>
    <row r="34" customFormat="false" ht="15" hidden="false" customHeight="false" outlineLevel="0" collapsed="false">
      <c r="A34" s="0" t="s">
        <v>40</v>
      </c>
      <c r="B34" s="6" t="n">
        <v>0.4</v>
      </c>
    </row>
  </sheetData>
  <mergeCells count="1">
    <mergeCell ref="A1:C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true" zeroHeight="false" outlineLevelRow="0" outlineLevelCol="0"/>
  <cols>
    <col collapsed="false" customWidth="true" hidden="false" outlineLevel="0" max="1" min="1" style="0" width="35"/>
    <col collapsed="false" customWidth="true" hidden="false" outlineLevel="0" max="2" min="2" style="0" width="20"/>
    <col collapsed="false" customWidth="true" hidden="false" outlineLevel="0" max="3" min="3" style="0" width="30"/>
  </cols>
  <sheetData>
    <row r="1" customFormat="false" ht="24.75" hidden="false" customHeight="true" outlineLevel="0" collapsed="false">
      <c r="A1" s="1" t="s">
        <v>41</v>
      </c>
      <c r="B1" s="1"/>
      <c r="C1" s="1"/>
    </row>
    <row r="3" customFormat="false" ht="15" hidden="false" customHeight="false" outlineLevel="0" collapsed="false">
      <c r="A3" s="2" t="s">
        <v>42</v>
      </c>
    </row>
    <row r="4" customFormat="false" ht="15" hidden="false" customHeight="false" outlineLevel="0" collapsed="false">
      <c r="A4" s="0" t="s">
        <v>28</v>
      </c>
      <c r="B4" s="7" t="n">
        <f aca="false">Inputs!B22</f>
        <v>25</v>
      </c>
      <c r="C4" s="0" t="s">
        <v>29</v>
      </c>
    </row>
    <row r="5" customFormat="false" ht="15" hidden="false" customHeight="false" outlineLevel="0" collapsed="false">
      <c r="A5" s="0" t="s">
        <v>43</v>
      </c>
      <c r="B5" s="7" t="n">
        <f aca="false">Inputs!B12</f>
        <v>700</v>
      </c>
      <c r="C5" s="0" t="s">
        <v>15</v>
      </c>
    </row>
    <row r="6" customFormat="false" ht="15" hidden="false" customHeight="false" outlineLevel="0" collapsed="false">
      <c r="A6" s="0" t="s">
        <v>44</v>
      </c>
      <c r="B6" s="8" t="n">
        <f aca="false">(B4*1000000)/(B5)</f>
        <v>35714.2857142857</v>
      </c>
      <c r="C6" s="0" t="s">
        <v>45</v>
      </c>
    </row>
    <row r="7" customFormat="false" ht="15" hidden="false" customHeight="false" outlineLevel="0" collapsed="false">
      <c r="A7" s="0" t="s">
        <v>4</v>
      </c>
      <c r="B7" s="7" t="n">
        <f aca="false">Inputs!B5</f>
        <v>30</v>
      </c>
      <c r="C7" s="0" t="s">
        <v>3</v>
      </c>
    </row>
    <row r="8" customFormat="false" ht="15" hidden="false" customHeight="false" outlineLevel="0" collapsed="false">
      <c r="A8" s="0" t="s">
        <v>5</v>
      </c>
      <c r="B8" s="9" t="n">
        <f aca="false">Inputs!B6</f>
        <v>0.12</v>
      </c>
      <c r="C8" s="0" t="s">
        <v>6</v>
      </c>
    </row>
    <row r="9" customFormat="false" ht="15" hidden="false" customHeight="false" outlineLevel="0" collapsed="false">
      <c r="A9" s="0" t="s">
        <v>34</v>
      </c>
      <c r="B9" s="9" t="n">
        <f aca="false">Inputs!B27</f>
        <v>0.5</v>
      </c>
      <c r="C9" s="0" t="s">
        <v>6</v>
      </c>
    </row>
    <row r="10" customFormat="false" ht="15" hidden="false" customHeight="false" outlineLevel="0" collapsed="false">
      <c r="A10" s="0" t="s">
        <v>46</v>
      </c>
      <c r="B10" s="8" t="n">
        <f aca="false">B7*B8</f>
        <v>3.6</v>
      </c>
      <c r="C10" s="0" t="s">
        <v>45</v>
      </c>
    </row>
    <row r="12" customFormat="false" ht="15" hidden="false" customHeight="false" outlineLevel="0" collapsed="false">
      <c r="A12" s="2" t="s">
        <v>47</v>
      </c>
    </row>
    <row r="13" customFormat="false" ht="15" hidden="false" customHeight="false" outlineLevel="0" collapsed="false">
      <c r="A13" s="0" t="s">
        <v>48</v>
      </c>
      <c r="B13" s="10" t="n">
        <f aca="false">SQRT(B6/(PI()*B7*B8*B9))</f>
        <v>79.4712045014827</v>
      </c>
      <c r="C13" s="0" t="s">
        <v>49</v>
      </c>
    </row>
    <row r="14" customFormat="false" ht="15" hidden="false" customHeight="false" outlineLevel="0" collapsed="false">
      <c r="A14" s="0" t="s">
        <v>48</v>
      </c>
      <c r="B14" s="10" t="n">
        <f aca="false">B13/1000</f>
        <v>0.0794712045014827</v>
      </c>
      <c r="C14" s="0" t="s">
        <v>50</v>
      </c>
    </row>
  </sheetData>
  <mergeCells count="1">
    <mergeCell ref="A1:C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true" zeroHeight="false" outlineLevelRow="0" outlineLevelCol="0"/>
  <cols>
    <col collapsed="false" customWidth="true" hidden="false" outlineLevel="0" max="1" min="1" style="0" width="35"/>
    <col collapsed="false" customWidth="true" hidden="false" outlineLevel="0" max="2" min="2" style="0" width="20"/>
    <col collapsed="false" customWidth="true" hidden="false" outlineLevel="0" max="3" min="3" style="0" width="30"/>
  </cols>
  <sheetData>
    <row r="1" customFormat="false" ht="24.75" hidden="false" customHeight="true" outlineLevel="0" collapsed="false">
      <c r="A1" s="1" t="s">
        <v>51</v>
      </c>
      <c r="B1" s="1"/>
      <c r="C1" s="1"/>
    </row>
    <row r="3" customFormat="false" ht="15" hidden="false" customHeight="false" outlineLevel="0" collapsed="false">
      <c r="A3" s="2" t="s">
        <v>52</v>
      </c>
    </row>
    <row r="4" customFormat="false" ht="15" hidden="false" customHeight="false" outlineLevel="0" collapsed="false">
      <c r="A4" s="0" t="s">
        <v>7</v>
      </c>
      <c r="B4" s="7" t="n">
        <f aca="false">Inputs!B7</f>
        <v>100</v>
      </c>
      <c r="C4" s="0" t="s">
        <v>8</v>
      </c>
    </row>
    <row r="5" customFormat="false" ht="15" hidden="false" customHeight="false" outlineLevel="0" collapsed="false">
      <c r="A5" s="0" t="s">
        <v>7</v>
      </c>
      <c r="B5" s="8" t="n">
        <f aca="false">B4*0.000000000000986923</f>
        <v>9.86923E-011</v>
      </c>
      <c r="C5" s="0" t="s">
        <v>53</v>
      </c>
    </row>
    <row r="6" customFormat="false" ht="15" hidden="false" customHeight="false" outlineLevel="0" collapsed="false">
      <c r="A6" s="0" t="s">
        <v>4</v>
      </c>
      <c r="B6" s="7" t="n">
        <f aca="false">Inputs!B5</f>
        <v>30</v>
      </c>
      <c r="C6" s="0" t="s">
        <v>3</v>
      </c>
    </row>
    <row r="7" customFormat="false" ht="15" hidden="false" customHeight="false" outlineLevel="0" collapsed="false">
      <c r="A7" s="0" t="s">
        <v>19</v>
      </c>
      <c r="B7" s="9" t="n">
        <f aca="false">Inputs!B15</f>
        <v>0.5</v>
      </c>
      <c r="C7" s="0" t="s">
        <v>17</v>
      </c>
    </row>
    <row r="8" customFormat="false" ht="15" hidden="false" customHeight="false" outlineLevel="0" collapsed="false">
      <c r="A8" s="0" t="s">
        <v>19</v>
      </c>
      <c r="B8" s="8" t="n">
        <f aca="false">B7*0.001</f>
        <v>0.0005</v>
      </c>
      <c r="C8" s="0" t="s">
        <v>54</v>
      </c>
    </row>
    <row r="9" customFormat="false" ht="15" hidden="false" customHeight="false" outlineLevel="0" collapsed="false">
      <c r="A9" s="0" t="s">
        <v>55</v>
      </c>
      <c r="B9" s="8" t="n">
        <f aca="false">(B5*B6)/B8</f>
        <v>5.921538E-006</v>
      </c>
      <c r="C9" s="0" t="s">
        <v>56</v>
      </c>
    </row>
    <row r="10" customFormat="false" ht="15" hidden="false" customHeight="false" outlineLevel="0" collapsed="false">
      <c r="A10" s="0" t="s">
        <v>26</v>
      </c>
      <c r="B10" s="11" t="n">
        <f aca="false">Inputs!B21</f>
        <v>25</v>
      </c>
      <c r="C10" s="0" t="s">
        <v>27</v>
      </c>
    </row>
    <row r="11" customFormat="false" ht="15" hidden="false" customHeight="false" outlineLevel="0" collapsed="false">
      <c r="A11" s="0" t="s">
        <v>26</v>
      </c>
      <c r="B11" s="8" t="n">
        <f aca="false">B10*365.25*24*3600</f>
        <v>788940000</v>
      </c>
      <c r="C11" s="0" t="s">
        <v>57</v>
      </c>
    </row>
    <row r="12" customFormat="false" ht="15" hidden="false" customHeight="false" outlineLevel="0" collapsed="false">
      <c r="A12" s="0" t="s">
        <v>22</v>
      </c>
      <c r="B12" s="12" t="n">
        <f aca="false">Inputs!B17</f>
        <v>5E-010</v>
      </c>
      <c r="C12" s="0" t="s">
        <v>21</v>
      </c>
    </row>
    <row r="13" customFormat="false" ht="15" hidden="false" customHeight="false" outlineLevel="0" collapsed="false">
      <c r="A13" s="0" t="s">
        <v>20</v>
      </c>
      <c r="B13" s="12" t="n">
        <f aca="false">Inputs!B16</f>
        <v>4.5E-010</v>
      </c>
      <c r="C13" s="0" t="s">
        <v>21</v>
      </c>
    </row>
    <row r="14" customFormat="false" ht="15" hidden="false" customHeight="false" outlineLevel="0" collapsed="false">
      <c r="A14" s="0" t="s">
        <v>18</v>
      </c>
      <c r="B14" s="7" t="n">
        <f aca="false">Inputs!B14</f>
        <v>1050</v>
      </c>
      <c r="C14" s="0" t="s">
        <v>15</v>
      </c>
    </row>
    <row r="15" customFormat="false" ht="15" hidden="false" customHeight="false" outlineLevel="0" collapsed="false">
      <c r="A15" s="0" t="s">
        <v>58</v>
      </c>
      <c r="B15" s="13" t="n">
        <v>9.81</v>
      </c>
      <c r="C15" s="0" t="s">
        <v>59</v>
      </c>
    </row>
    <row r="16" customFormat="false" ht="15" hidden="false" customHeight="false" outlineLevel="0" collapsed="false">
      <c r="A16" s="0" t="s">
        <v>60</v>
      </c>
      <c r="B16" s="8" t="n">
        <f aca="false">B6*(B12+B13)*B14*B15</f>
        <v>0.00029356425</v>
      </c>
      <c r="C16" s="0" t="s">
        <v>61</v>
      </c>
    </row>
    <row r="18" customFormat="false" ht="15" hidden="false" customHeight="false" outlineLevel="0" collapsed="false">
      <c r="A18" s="2" t="s">
        <v>47</v>
      </c>
    </row>
    <row r="19" customFormat="false" ht="15" hidden="false" customHeight="false" outlineLevel="0" collapsed="false">
      <c r="A19" s="0" t="s">
        <v>62</v>
      </c>
      <c r="B19" s="10" t="n">
        <f aca="false">SQRT(2.25*B9*B11/B16)</f>
        <v>5983.82555287364</v>
      </c>
      <c r="C19" s="0" t="s">
        <v>49</v>
      </c>
    </row>
    <row r="20" customFormat="false" ht="15" hidden="false" customHeight="false" outlineLevel="0" collapsed="false">
      <c r="A20" s="0" t="s">
        <v>62</v>
      </c>
      <c r="B20" s="10" t="n">
        <f aca="false">B19/1000</f>
        <v>5.98382555287364</v>
      </c>
      <c r="C20" s="0" t="s">
        <v>50</v>
      </c>
    </row>
  </sheetData>
  <mergeCells count="1">
    <mergeCell ref="A1:C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true" zeroHeight="false" outlineLevelRow="0" outlineLevelCol="0"/>
  <cols>
    <col collapsed="false" customWidth="true" hidden="false" outlineLevel="0" max="1" min="1" style="0" width="35"/>
    <col collapsed="false" customWidth="true" hidden="false" outlineLevel="0" max="2" min="2" style="0" width="20"/>
    <col collapsed="false" customWidth="true" hidden="false" outlineLevel="0" max="3" min="3" style="0" width="30"/>
  </cols>
  <sheetData>
    <row r="1" customFormat="false" ht="24.75" hidden="false" customHeight="true" outlineLevel="0" collapsed="false">
      <c r="A1" s="1" t="s">
        <v>63</v>
      </c>
      <c r="B1" s="1"/>
      <c r="C1" s="1"/>
    </row>
    <row r="3" customFormat="false" ht="15" hidden="false" customHeight="false" outlineLevel="0" collapsed="false">
      <c r="A3" s="2" t="s">
        <v>64</v>
      </c>
    </row>
    <row r="4" customFormat="false" ht="15" hidden="false" customHeight="false" outlineLevel="0" collapsed="false">
      <c r="A4" s="0" t="s">
        <v>32</v>
      </c>
      <c r="B4" s="7" t="n">
        <f aca="false">Inputs!B26</f>
        <v>100</v>
      </c>
      <c r="C4" s="0" t="s">
        <v>33</v>
      </c>
    </row>
    <row r="5" customFormat="false" ht="15" hidden="false" customHeight="false" outlineLevel="0" collapsed="false">
      <c r="A5" s="0" t="s">
        <v>32</v>
      </c>
      <c r="B5" s="8" t="n">
        <f aca="false">B4*1000000</f>
        <v>100000000</v>
      </c>
      <c r="C5" s="0" t="s">
        <v>53</v>
      </c>
    </row>
    <row r="6" customFormat="false" ht="15" hidden="false" customHeight="false" outlineLevel="0" collapsed="false">
      <c r="A6" s="0" t="s">
        <v>4</v>
      </c>
      <c r="B6" s="7" t="n">
        <f aca="false">Inputs!B5</f>
        <v>30</v>
      </c>
      <c r="C6" s="0" t="s">
        <v>3</v>
      </c>
    </row>
    <row r="7" customFormat="false" ht="15" hidden="false" customHeight="false" outlineLevel="0" collapsed="false">
      <c r="A7" s="0" t="s">
        <v>5</v>
      </c>
      <c r="B7" s="9" t="n">
        <f aca="false">Inputs!B6</f>
        <v>0.12</v>
      </c>
      <c r="C7" s="0" t="s">
        <v>6</v>
      </c>
    </row>
    <row r="8" customFormat="false" ht="15" hidden="false" customHeight="false" outlineLevel="0" collapsed="false">
      <c r="A8" s="0" t="s">
        <v>43</v>
      </c>
      <c r="B8" s="7" t="n">
        <f aca="false">Inputs!B12</f>
        <v>700</v>
      </c>
      <c r="C8" s="0" t="s">
        <v>15</v>
      </c>
    </row>
    <row r="10" customFormat="false" ht="15" hidden="false" customHeight="false" outlineLevel="0" collapsed="false">
      <c r="A10" s="2" t="s">
        <v>65</v>
      </c>
    </row>
    <row r="11" customFormat="false" ht="15" hidden="false" customHeight="false" outlineLevel="0" collapsed="false">
      <c r="A11" s="0" t="s">
        <v>36</v>
      </c>
      <c r="B11" s="7" t="n">
        <f aca="false">Inputs!B30</f>
        <v>0.4</v>
      </c>
    </row>
    <row r="12" customFormat="false" ht="15" hidden="false" customHeight="false" outlineLevel="0" collapsed="false">
      <c r="A12" s="0" t="s">
        <v>37</v>
      </c>
      <c r="B12" s="7" t="n">
        <f aca="false">Inputs!B31</f>
        <v>0.25</v>
      </c>
    </row>
    <row r="13" customFormat="false" ht="15" hidden="false" customHeight="false" outlineLevel="0" collapsed="false">
      <c r="A13" s="0" t="s">
        <v>38</v>
      </c>
      <c r="B13" s="7" t="n">
        <f aca="false">Inputs!B32</f>
        <v>0.7</v>
      </c>
    </row>
    <row r="14" customFormat="false" ht="15" hidden="false" customHeight="false" outlineLevel="0" collapsed="false">
      <c r="A14" s="0" t="s">
        <v>39</v>
      </c>
      <c r="B14" s="7" t="n">
        <f aca="false">Inputs!B33</f>
        <v>0.75</v>
      </c>
    </row>
    <row r="15" customFormat="false" ht="15" hidden="false" customHeight="false" outlineLevel="0" collapsed="false">
      <c r="A15" s="0" t="s">
        <v>40</v>
      </c>
      <c r="B15" s="7" t="n">
        <f aca="false">Inputs!B34</f>
        <v>0.4</v>
      </c>
    </row>
    <row r="16" customFormat="false" ht="15" hidden="false" customHeight="false" outlineLevel="0" collapsed="false">
      <c r="A16" s="0" t="s">
        <v>66</v>
      </c>
      <c r="B16" s="14" t="n">
        <f aca="false">B11*B12*B13*B14*B15</f>
        <v>0.021</v>
      </c>
    </row>
    <row r="18" customFormat="false" ht="15" hidden="false" customHeight="false" outlineLevel="0" collapsed="false">
      <c r="A18" s="2" t="s">
        <v>67</v>
      </c>
    </row>
    <row r="19" customFormat="false" ht="15" hidden="false" customHeight="false" outlineLevel="0" collapsed="false">
      <c r="A19" s="0" t="s">
        <v>68</v>
      </c>
      <c r="B19" s="10" t="n">
        <f aca="false">(B5*B6*B7*B8*0.02)/1000000000</f>
        <v>5.04</v>
      </c>
      <c r="C19" s="0" t="s">
        <v>69</v>
      </c>
    </row>
    <row r="20" customFormat="false" ht="15" hidden="false" customHeight="false" outlineLevel="0" collapsed="false">
      <c r="A20" s="0" t="s">
        <v>70</v>
      </c>
      <c r="B20" s="10" t="n">
        <f aca="false">(B5*B6*B7*B8*0.04)/1000000000</f>
        <v>10.08</v>
      </c>
      <c r="C20" s="0" t="s">
        <v>71</v>
      </c>
    </row>
    <row r="21" customFormat="false" ht="15" hidden="false" customHeight="false" outlineLevel="0" collapsed="false">
      <c r="A21" s="0" t="s">
        <v>72</v>
      </c>
      <c r="B21" s="10" t="n">
        <f aca="false">(B5*B6*B7*B8*0.08)/1000000000</f>
        <v>20.16</v>
      </c>
      <c r="C21" s="0" t="s">
        <v>73</v>
      </c>
    </row>
    <row r="23" customFormat="false" ht="15" hidden="false" customHeight="false" outlineLevel="0" collapsed="false">
      <c r="A23" s="2" t="s">
        <v>74</v>
      </c>
    </row>
    <row r="24" customFormat="false" ht="15" hidden="false" customHeight="false" outlineLevel="0" collapsed="false">
      <c r="A24" s="0" t="s">
        <v>75</v>
      </c>
      <c r="B24" s="10" t="n">
        <f aca="false">(B5*B6*B7*B8*B16)/1000000000</f>
        <v>5.292</v>
      </c>
      <c r="C24" s="0" t="s">
        <v>29</v>
      </c>
    </row>
  </sheetData>
  <mergeCells count="1">
    <mergeCell ref="A1:C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true" zeroHeight="false" outlineLevelRow="0" outlineLevelCol="0"/>
  <cols>
    <col collapsed="false" customWidth="true" hidden="false" outlineLevel="0" max="1" min="1" style="0" width="30"/>
    <col collapsed="false" customWidth="true" hidden="false" outlineLevel="0" max="2" min="2" style="0" width="25"/>
    <col collapsed="false" customWidth="true" hidden="false" outlineLevel="0" max="3" min="3" style="0" width="20"/>
    <col collapsed="false" customWidth="true" hidden="false" outlineLevel="0" max="4" min="4" style="0" width="15"/>
  </cols>
  <sheetData>
    <row r="1" customFormat="false" ht="24.75" hidden="false" customHeight="true" outlineLevel="0" collapsed="false">
      <c r="A1" s="1" t="s">
        <v>76</v>
      </c>
      <c r="B1" s="1"/>
      <c r="C1" s="1"/>
      <c r="D1" s="1"/>
    </row>
    <row r="3" customFormat="false" ht="15" hidden="false" customHeight="false" outlineLevel="0" collapsed="false">
      <c r="A3" s="15" t="s">
        <v>77</v>
      </c>
      <c r="B3" s="15" t="s">
        <v>78</v>
      </c>
      <c r="C3" s="15" t="s">
        <v>79</v>
      </c>
      <c r="D3" s="15" t="s">
        <v>80</v>
      </c>
    </row>
    <row r="4" customFormat="false" ht="15" hidden="false" customHeight="false" outlineLevel="0" collapsed="false">
      <c r="A4" s="16" t="s">
        <v>81</v>
      </c>
      <c r="B4" s="16" t="s">
        <v>82</v>
      </c>
      <c r="C4" s="17" t="n">
        <f aca="false">Plume_Radius!B14</f>
        <v>0.0794712045014827</v>
      </c>
      <c r="D4" s="16" t="s">
        <v>83</v>
      </c>
    </row>
    <row r="5" customFormat="false" ht="15" hidden="false" customHeight="false" outlineLevel="0" collapsed="false">
      <c r="A5" s="16" t="s">
        <v>84</v>
      </c>
      <c r="B5" s="16" t="s">
        <v>85</v>
      </c>
      <c r="C5" s="17" t="n">
        <f aca="false">Pressure_Front!B20</f>
        <v>5.98382555287364</v>
      </c>
      <c r="D5" s="16" t="s">
        <v>83</v>
      </c>
    </row>
    <row r="6" customFormat="false" ht="15" hidden="false" customHeight="false" outlineLevel="0" collapsed="false">
      <c r="A6" s="16" t="s">
        <v>86</v>
      </c>
      <c r="B6" s="16" t="s">
        <v>87</v>
      </c>
      <c r="C6" s="17" t="n">
        <f aca="false">MAX(B4,B5)</f>
        <v>0</v>
      </c>
      <c r="D6" s="16" t="s">
        <v>83</v>
      </c>
    </row>
    <row r="7" customFormat="false" ht="15" hidden="false" customHeight="false" outlineLevel="0" collapsed="false">
      <c r="A7" s="18"/>
      <c r="B7" s="16"/>
      <c r="C7" s="17"/>
      <c r="D7" s="16"/>
    </row>
    <row r="8" customFormat="false" ht="15" hidden="false" customHeight="false" outlineLevel="0" collapsed="false">
      <c r="A8" s="16" t="s">
        <v>88</v>
      </c>
      <c r="B8" s="16" t="s">
        <v>68</v>
      </c>
      <c r="C8" s="19" t="n">
        <f aca="false">Storage_Capacity!B19</f>
        <v>5.04</v>
      </c>
      <c r="D8" s="16" t="s">
        <v>89</v>
      </c>
    </row>
    <row r="9" customFormat="false" ht="15" hidden="false" customHeight="false" outlineLevel="0" collapsed="false">
      <c r="A9" s="16" t="s">
        <v>88</v>
      </c>
      <c r="B9" s="16" t="s">
        <v>70</v>
      </c>
      <c r="C9" s="19" t="n">
        <f aca="false">Storage_Capacity!B20</f>
        <v>10.08</v>
      </c>
      <c r="D9" s="16" t="s">
        <v>89</v>
      </c>
    </row>
    <row r="10" customFormat="false" ht="15" hidden="false" customHeight="false" outlineLevel="0" collapsed="false">
      <c r="A10" s="16" t="s">
        <v>88</v>
      </c>
      <c r="B10" s="16" t="s">
        <v>72</v>
      </c>
      <c r="C10" s="19" t="n">
        <f aca="false">Storage_Capacity!B21</f>
        <v>20.16</v>
      </c>
      <c r="D10" s="16" t="s">
        <v>89</v>
      </c>
    </row>
    <row r="13" customFormat="false" ht="15" hidden="false" customHeight="false" outlineLevel="0" collapsed="false">
      <c r="A13" s="2" t="s">
        <v>90</v>
      </c>
    </row>
    <row r="14" customFormat="false" ht="60" hidden="false" customHeight="true" outlineLevel="0" collapsed="false">
      <c r="A14" s="20" t="s">
        <v>91</v>
      </c>
      <c r="B14" s="20"/>
      <c r="C14" s="20"/>
      <c r="D14" s="20"/>
    </row>
  </sheetData>
  <mergeCells count="2">
    <mergeCell ref="A1:D1"/>
    <mergeCell ref="A14:D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LibreOffice/25.2.6.2$Linux_AARCH64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2026-03-25T10:17:56Z</dcterms:created>
  <dc:creator>openpyxl</dc:creator>
  <dc:description/>
  <dc:language>en-US</dc:language>
  <cp:lastModifiedBy/>
  <dcterms:modified xsi:type="dcterms:W3CDTF">2026-03-25T10:17:56Z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